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la\Desktop\PAOCC 2025\"/>
    </mc:Choice>
  </mc:AlternateContent>
  <bookViews>
    <workbookView xWindow="0" yWindow="0" windowWidth="19200" windowHeight="8180" activeTab="2"/>
  </bookViews>
  <sheets>
    <sheet name="Balance 2022" sheetId="1" r:id="rId1"/>
    <sheet name="Balance 2023" sheetId="2" r:id="rId2"/>
    <sheet name="Primer semestre 2024" sheetId="3" r:id="rId3"/>
  </sheets>
  <definedNames>
    <definedName name="_xlnm.Print_Area" localSheetId="2">'Primer semestre 2024'!$A$7:$P$115</definedName>
    <definedName name="Print_Area" localSheetId="0">'Balance 2022'!$A$1:$P$37</definedName>
    <definedName name="Print_Area" localSheetId="1">'Balance 2023'!$A$1:$Q$44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3" l="1"/>
  <c r="D29" i="3"/>
  <c r="D26" i="3"/>
  <c r="D25" i="3"/>
  <c r="D24" i="3"/>
  <c r="D28" i="3"/>
  <c r="P31" i="3"/>
  <c r="O31" i="3"/>
  <c r="N31" i="3" l="1"/>
  <c r="M31" i="3"/>
  <c r="L31" i="3"/>
  <c r="K31" i="3"/>
  <c r="J31" i="3"/>
  <c r="I31" i="3"/>
  <c r="H31" i="3"/>
  <c r="G31" i="3"/>
  <c r="F31" i="3"/>
  <c r="E31" i="3"/>
  <c r="D26" i="1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C16" i="3" l="1"/>
  <c r="C31" i="3" s="1"/>
  <c r="M12" i="3"/>
  <c r="J26" i="3"/>
  <c r="J12" i="3"/>
  <c r="I12" i="3"/>
  <c r="H12" i="3"/>
  <c r="H10" i="3"/>
  <c r="L12" i="3"/>
  <c r="D23" i="3"/>
  <c r="D22" i="3"/>
  <c r="D21" i="3"/>
  <c r="D20" i="3"/>
  <c r="D19" i="3"/>
  <c r="D18" i="3"/>
  <c r="D17" i="3"/>
  <c r="D11" i="3"/>
  <c r="L10" i="3"/>
  <c r="D13" i="3"/>
  <c r="K10" i="3"/>
  <c r="K12" i="3"/>
  <c r="G10" i="3"/>
  <c r="G12" i="3"/>
  <c r="F12" i="3"/>
  <c r="F14" i="3"/>
  <c r="E14" i="3"/>
  <c r="P4" i="2"/>
  <c r="D4" i="2" s="1"/>
  <c r="D34" i="2" s="1"/>
  <c r="C36" i="2" s="1"/>
  <c r="O4" i="2"/>
  <c r="N4" i="2"/>
  <c r="F9" i="3"/>
  <c r="E9" i="3"/>
  <c r="D9" i="2"/>
  <c r="D33" i="2"/>
  <c r="D7" i="2"/>
  <c r="N30" i="2"/>
  <c r="D27" i="2"/>
  <c r="M28" i="2"/>
  <c r="P23" i="2"/>
  <c r="P28" i="2"/>
  <c r="D23" i="2"/>
  <c r="C34" i="2"/>
  <c r="D25" i="2"/>
  <c r="D32" i="2"/>
  <c r="D31" i="2"/>
  <c r="D18" i="2"/>
  <c r="D17" i="2"/>
  <c r="D9" i="3" l="1"/>
  <c r="D10" i="3"/>
  <c r="D31" i="3" s="1"/>
  <c r="D14" i="3"/>
  <c r="D12" i="3"/>
  <c r="D13" i="2"/>
  <c r="D30" i="2"/>
  <c r="D29" i="2"/>
  <c r="D28" i="2"/>
  <c r="D24" i="2"/>
  <c r="D22" i="2"/>
  <c r="D21" i="2"/>
  <c r="D20" i="2"/>
  <c r="D19" i="2"/>
  <c r="D12" i="2"/>
  <c r="E25" i="1" l="1"/>
  <c r="E24" i="1"/>
  <c r="E23" i="1"/>
  <c r="E22" i="1"/>
  <c r="E21" i="1"/>
  <c r="E20" i="1"/>
  <c r="E19" i="1"/>
  <c r="E18" i="1"/>
  <c r="E16" i="1"/>
  <c r="E15" i="1"/>
  <c r="E14" i="1"/>
  <c r="E13" i="1"/>
  <c r="E12" i="1"/>
  <c r="E10" i="1"/>
  <c r="E9" i="1"/>
  <c r="E8" i="1"/>
  <c r="E7" i="1"/>
  <c r="L17" i="1" l="1"/>
  <c r="E17" i="1" s="1"/>
  <c r="E26" i="1" s="1"/>
</calcChain>
</file>

<file path=xl/sharedStrings.xml><?xml version="1.0" encoding="utf-8"?>
<sst xmlns="http://schemas.openxmlformats.org/spreadsheetml/2006/main" count="133" uniqueCount="71">
  <si>
    <t>INGRESOS</t>
  </si>
  <si>
    <t>EGRESOS</t>
  </si>
  <si>
    <t>SALDO AÑO 2021</t>
  </si>
  <si>
    <t>PROGRAMA APOYO A ORGA.CULTURALES</t>
  </si>
  <si>
    <t>SUELDOS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</si>
  <si>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</si>
  <si>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</si>
  <si>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</si>
  <si>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</si>
  <si>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</si>
  <si>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</si>
  <si>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</si>
  <si>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</si>
  <si>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</si>
  <si>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HONORARIOS EQUIPO APOYO</t>
  </si>
  <si>
    <t>ESTADO FINANCIERO 2022</t>
  </si>
  <si>
    <t>VENTA DE OBRAS</t>
  </si>
  <si>
    <t>APORTES VOLUNTARIOS</t>
  </si>
  <si>
    <t>GASTOS DE LUZ</t>
  </si>
  <si>
    <t>INTERNET</t>
  </si>
  <si>
    <t>DIFUSION</t>
  </si>
  <si>
    <t>ASESORIA CONTABLE</t>
  </si>
  <si>
    <t>ALOJAMIENTO</t>
  </si>
  <si>
    <t>ALIMENTACION</t>
  </si>
  <si>
    <t>CORREDOR BIO BIO</t>
  </si>
  <si>
    <t>HONORARIOS ESCUELA DE TEATRO Y CIRCO</t>
  </si>
  <si>
    <t>MATERIALES</t>
  </si>
  <si>
    <t>PAGO TALLERES</t>
  </si>
  <si>
    <t>MATERIAL COVID</t>
  </si>
  <si>
    <t>TRASLADOS ELENCOS</t>
  </si>
  <si>
    <t>TOTAL</t>
  </si>
  <si>
    <t>Sergio Muñoz Cid</t>
  </si>
  <si>
    <t>Encargado de Finanzas</t>
  </si>
  <si>
    <t>SUBVENCION MUNICIPAL ARRIENDO BODEGA 44</t>
  </si>
  <si>
    <t>OCTUBRE</t>
  </si>
  <si>
    <t>NOVIEMBRE</t>
  </si>
  <si>
    <t>DICIEMBRE</t>
  </si>
  <si>
    <t>Estado Finaciero al 30 de DICIEMBRE del 2022</t>
  </si>
  <si>
    <t>PROGRAMACION AÑO 2022 (PAGO COMPAÑIAS)</t>
  </si>
  <si>
    <t xml:space="preserve">CAPACITACION </t>
  </si>
  <si>
    <t>GESTION</t>
  </si>
  <si>
    <t>HONORARIOS MONITORES EQUIPO ESCUELA DE TEATRO</t>
  </si>
  <si>
    <t>CONVENIO PROGRAMA CECREA CUOTA 1</t>
  </si>
  <si>
    <t>SUBVENCION MUNICIPAL  CUOTA 1</t>
  </si>
  <si>
    <t>HONORARIOS FACILITADORES CRECREA</t>
  </si>
  <si>
    <t>MATERIALES LABORATORIOS</t>
  </si>
  <si>
    <t>FORMACION CECREA</t>
  </si>
  <si>
    <t>MATERIALES OFICINA</t>
  </si>
  <si>
    <t>PAGO ARRIENDO BODEGA 44</t>
  </si>
  <si>
    <t>GASTOS BENCINAS</t>
  </si>
  <si>
    <t>PROYECTO DE IMPLEMENTACION BODEGA 44</t>
  </si>
  <si>
    <t>FONDO PRESIDENTE DE LA REPUBLICA</t>
  </si>
  <si>
    <t>COMPRA IMPLEMENTOS BODEGA 44</t>
  </si>
  <si>
    <t>SALDO AÑO 2022</t>
  </si>
  <si>
    <t>PROGRAMACION AÑO 2023 (PAGO COMPAÑIAS)</t>
  </si>
  <si>
    <t>EQUIPO DE APOYO</t>
  </si>
  <si>
    <t>PROGRAMACION BODEGA 44</t>
  </si>
  <si>
    <t>BALANCE AÑO 2023</t>
  </si>
  <si>
    <t>SALDO FAVOR</t>
  </si>
  <si>
    <t>SUELDOS  EQUIPO PAOCC</t>
  </si>
  <si>
    <t>EQUIPO APOYO PAOCC</t>
  </si>
  <si>
    <t>MATERIALES Y GASTOS MENORES</t>
  </si>
  <si>
    <t>Mariela Belmar Polanco</t>
  </si>
  <si>
    <t>Representante Legal</t>
  </si>
  <si>
    <t>SERGIO MUÑOZ CID</t>
  </si>
  <si>
    <t>TESORERO</t>
  </si>
  <si>
    <t>MARIELA BELMAR POLANCO</t>
  </si>
  <si>
    <t>R.LEGAL</t>
  </si>
  <si>
    <t>REPRESENTANTE LEGAL</t>
  </si>
  <si>
    <t>PRIMER SEMESTRE 2024</t>
  </si>
  <si>
    <t>SALDO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</si>
</sst>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$&quot;* #,##0_ ;_ &quot;$&quot;* \-#,##0_ ;_ &quot;$&quot;* &quot;-&quot;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2" fillId="0" borderId="0" xfId="0" applyFont="1"/>
    <xf numFmtId="42" fontId="0" fillId="0" borderId="0" xfId="1" applyFont="1"/>
    <xf numFmtId="42" fontId="2" fillId="0" borderId="0" xfId="0" applyNumberFormat="1" applyFont="1"/>
    <xf numFmtId="0" fontId="4" fillId="0" borderId="0" xfId="0" applyFont="1"/>
    <xf numFmtId="0" fontId="5" fillId="0" borderId="0" xfId="0" applyFont="1"/>
    <xf numFmtId="42" fontId="2" fillId="0" borderId="0" xfId="1" applyFont="1"/>
    <xf numFmtId="0" fontId="6" fillId="0" borderId="0" xfId="0" applyFont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07/relationships/hdphoto" Target="../media/hdphoto2.wdp"/><Relationship Id="rId1" Type="http://schemas.openxmlformats.org/officeDocument/2006/relationships/image" Target="../media/image5.png"/><Relationship Id="rId6" Type="http://schemas.openxmlformats.org/officeDocument/2006/relationships/image" Target="../media/image3.png"/><Relationship Id="rId5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microsoft.com/office/2007/relationships/hdphoto" Target="../media/hdphoto1.wdp"/><Relationship Id="rId1" Type="http://schemas.openxmlformats.org/officeDocument/2006/relationships/image" Target="../media/image4.png"/><Relationship Id="rId6" Type="http://schemas.openxmlformats.org/officeDocument/2006/relationships/image" Target="../media/image3.png"/><Relationship Id="rId5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61059</xdr:colOff>
      <xdr:row>0</xdr:row>
      <xdr:rowOff>24423</xdr:rowOff>
    </xdr:from>
    <xdr:to>
      <xdr:col>0</xdr:col>
      <xdr:colOff>751011</xdr:colOff>
      <xdr:row>4</xdr:row>
      <xdr:rowOff>85294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59" y="24423"/>
          <a:ext cx="689952" cy="854621"/>
        </a:xfrm>
        <a:prstGeom prst="rect">
          <a:avLst/>
        </a:prstGeom>
      </xdr:spPr>
    </xdr:pic>
    <xdr:clientData/>
  </xdr:twoCellAnchor>
  <xdr:twoCellAnchor editAs="oneCell">
    <xdr:from>
      <xdr:col>0</xdr:col>
      <xdr:colOff>696056</xdr:colOff>
      <xdr:row>29</xdr:row>
      <xdr:rowOff>26147</xdr:rowOff>
    </xdr:from>
    <xdr:to>
      <xdr:col>1</xdr:col>
      <xdr:colOff>1358606</xdr:colOff>
      <xdr:row>33</xdr:row>
      <xdr:rowOff>82304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6056" y="5582397"/>
          <a:ext cx="1425771" cy="788849"/>
        </a:xfrm>
        <a:prstGeom prst="rect">
          <a:avLst/>
        </a:prstGeom>
      </xdr:spPr>
    </xdr:pic>
    <xdr:clientData/>
  </xdr:twoCellAnchor>
  <xdr:twoCellAnchor editAs="oneCell">
    <xdr:from>
      <xdr:col>4</xdr:col>
      <xdr:colOff>1532549</xdr:colOff>
      <xdr:row>28</xdr:row>
      <xdr:rowOff>170961</xdr:rowOff>
    </xdr:from>
    <xdr:to>
      <xdr:col>6</xdr:col>
      <xdr:colOff>15876</xdr:colOff>
      <xdr:row>34</xdr:row>
      <xdr:rowOff>91098</xdr:rowOff>
    </xdr:to>
    <xdr:pic>
      <xdr:nvPicPr>
        <xdr:cNvPr id="5" name="Imagen 4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1" y="5544038"/>
          <a:ext cx="1047750" cy="1019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1807308</xdr:colOff>
      <xdr:row>26</xdr:row>
      <xdr:rowOff>140432</xdr:rowOff>
    </xdr:from>
    <xdr:to>
      <xdr:col>4</xdr:col>
      <xdr:colOff>1446677</xdr:colOff>
      <xdr:row>33</xdr:row>
      <xdr:rowOff>86946</xdr:rowOff>
    </xdr:to>
    <xdr:pic>
      <xdr:nvPicPr>
        <xdr:cNvPr id="6" name="Imagen 5" descr="Imagen que contiene texto, pizarra&#10;&#10;Descripción generada automáticamente"/>
        <xdr:cNvPicPr/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865" t="3986" r="9814" b="43473"/>
        <a:stretch/>
      </xdr:blipFill>
      <xdr:spPr bwMode="auto">
        <a:xfrm>
          <a:off x="5544039" y="5147163"/>
          <a:ext cx="1513840" cy="1228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565150</xdr:colOff>
      <xdr:row>36</xdr:row>
      <xdr:rowOff>76200</xdr:rowOff>
    </xdr:from>
    <xdr:to>
      <xdr:col>1</xdr:col>
      <xdr:colOff>1662430</xdr:colOff>
      <xdr:row>42</xdr:row>
      <xdr:rowOff>0</xdr:rowOff>
    </xdr:to>
    <xdr:pic>
      <xdr:nvPicPr>
        <xdr:cNvPr id="2" name="Imagen 1" descr="C:\Users\SERGIO\Desktop\bodega\¨Poetas y Borrachos\firma.jp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97479" l="3926" r="89928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150" y="6807200"/>
          <a:ext cx="1859280" cy="1028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35</xdr:row>
      <xdr:rowOff>0</xdr:rowOff>
    </xdr:from>
    <xdr:to>
      <xdr:col>4</xdr:col>
      <xdr:colOff>59690</xdr:colOff>
      <xdr:row>41</xdr:row>
      <xdr:rowOff>123825</xdr:rowOff>
    </xdr:to>
    <xdr:pic>
      <xdr:nvPicPr>
        <xdr:cNvPr id="4" name="Imagen 3" descr="Imagen que contiene texto, pizarra&#10;&#10;Descripción generada automáticamente"/>
        <xdr:cNvPicPr/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865" t="3986" r="9814" b="43473"/>
        <a:stretch/>
      </xdr:blipFill>
      <xdr:spPr bwMode="auto">
        <a:xfrm>
          <a:off x="4718050" y="6546850"/>
          <a:ext cx="1513840" cy="1228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728052</xdr:colOff>
      <xdr:row>4</xdr:row>
      <xdr:rowOff>16421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100" y="0"/>
          <a:ext cx="689952" cy="854621"/>
        </a:xfrm>
        <a:prstGeom prst="rect">
          <a:avLst/>
        </a:prstGeom>
      </xdr:spPr>
    </xdr:pic>
    <xdr:clientData/>
  </xdr:twoCellAnchor>
  <xdr:twoCellAnchor editAs="oneCell">
    <xdr:from>
      <xdr:col>4</xdr:col>
      <xdr:colOff>44450</xdr:colOff>
      <xdr:row>35</xdr:row>
      <xdr:rowOff>114300</xdr:rowOff>
    </xdr:from>
    <xdr:to>
      <xdr:col>5</xdr:col>
      <xdr:colOff>330200</xdr:colOff>
      <xdr:row>41</xdr:row>
      <xdr:rowOff>28575</xdr:rowOff>
    </xdr:to>
    <xdr:pic>
      <xdr:nvPicPr>
        <xdr:cNvPr id="6" name="Imagen 5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6650" y="6661150"/>
          <a:ext cx="1047750" cy="101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1600200</xdr:colOff>
      <xdr:row>31</xdr:row>
      <xdr:rowOff>152400</xdr:rowOff>
    </xdr:from>
    <xdr:to>
      <xdr:col>3</xdr:col>
      <xdr:colOff>186690</xdr:colOff>
      <xdr:row>38</xdr:row>
      <xdr:rowOff>92075</xdr:rowOff>
    </xdr:to>
    <xdr:pic>
      <xdr:nvPicPr>
        <xdr:cNvPr id="2" name="Imagen 1" descr="Imagen que contiene texto, pizarra&#10;&#10;Descripción generada automáticamente"/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865" t="3986" r="9814" b="43473"/>
        <a:stretch/>
      </xdr:blipFill>
      <xdr:spPr bwMode="auto">
        <a:xfrm>
          <a:off x="3162300" y="4756150"/>
          <a:ext cx="1513840" cy="1228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33</xdr:row>
      <xdr:rowOff>76200</xdr:rowOff>
    </xdr:from>
    <xdr:to>
      <xdr:col>1</xdr:col>
      <xdr:colOff>297180</xdr:colOff>
      <xdr:row>39</xdr:row>
      <xdr:rowOff>0</xdr:rowOff>
    </xdr:to>
    <xdr:pic>
      <xdr:nvPicPr>
        <xdr:cNvPr id="3" name="Imagen 2" descr="C:\Users\SERGIO\Desktop\bodega\¨Poetas y Borrachos\firma.jpg"/>
        <xdr:cNvPicPr/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97479" l="3926" r="89928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0"/>
          <a:ext cx="1859280" cy="1028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520</xdr:rowOff>
    </xdr:from>
    <xdr:to>
      <xdr:col>0</xdr:col>
      <xdr:colOff>838200</xdr:colOff>
      <xdr:row>5</xdr:row>
      <xdr:rowOff>118021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520"/>
          <a:ext cx="838200" cy="1038251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33</xdr:row>
      <xdr:rowOff>31750</xdr:rowOff>
    </xdr:from>
    <xdr:to>
      <xdr:col>4</xdr:col>
      <xdr:colOff>323850</xdr:colOff>
      <xdr:row>38</xdr:row>
      <xdr:rowOff>130175</xdr:rowOff>
    </xdr:to>
    <xdr:pic>
      <xdr:nvPicPr>
        <xdr:cNvPr id="5" name="Imagen 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6650" y="6191250"/>
          <a:ext cx="1047750" cy="101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6"/>
  <sheetViews>
    <sheetView topLeftCell="A18" zoomScale="104" zoomScaleNormal="104" workbookViewId="0">
      <selection activeCell="D27" sqref="D27"/>
    </sheetView>
  </sheetViews>
  <sheetFormatPr baseColWidth="10" defaultRowHeight="14.5" x14ac:dyDescent="0.35"/>
  <cols>
    <col min="2" max="2" width="19.81640625" customWidth="1"/>
    <col min="3" max="3" width="22.7265625" customWidth="1"/>
    <col min="4" max="4" width="26.81640625" customWidth="1"/>
    <col min="5" max="5" width="25.81640625" customWidth="1"/>
    <col min="12" max="12" width="12.1796875" bestFit="1" customWidth="1"/>
  </cols>
  <sheetData>
    <row r="2" spans="2:17" ht="18.5" x14ac:dyDescent="0.45">
      <c r="D2" s="1"/>
      <c r="E2" s="1"/>
      <c r="F2" s="6" t="s">
        <v>15</v>
      </c>
      <c r="G2" s="1"/>
    </row>
    <row r="3" spans="2:17" ht="15.5" x14ac:dyDescent="0.35">
      <c r="E3" s="5"/>
    </row>
    <row r="4" spans="2:17" x14ac:dyDescent="0.35">
      <c r="C4" s="2"/>
      <c r="D4" s="2" t="s">
        <v>0</v>
      </c>
      <c r="E4" s="2" t="s">
        <v>1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34</v>
      </c>
      <c r="P4" s="2" t="s">
        <v>35</v>
      </c>
      <c r="Q4" s="2" t="s">
        <v>36</v>
      </c>
    </row>
    <row r="5" spans="2:17" x14ac:dyDescent="0.35">
      <c r="B5" t="s">
        <v>2</v>
      </c>
      <c r="D5" s="7">
        <v>295000</v>
      </c>
      <c r="E5" s="2"/>
    </row>
    <row r="6" spans="2:17" x14ac:dyDescent="0.35">
      <c r="B6" t="s">
        <v>3</v>
      </c>
      <c r="D6" s="7">
        <v>117462565</v>
      </c>
      <c r="E6" s="7"/>
      <c r="F6" s="3"/>
      <c r="G6" s="3"/>
      <c r="H6" s="3"/>
      <c r="I6" s="3"/>
      <c r="J6" s="3"/>
      <c r="K6" s="3"/>
      <c r="L6" s="3"/>
    </row>
    <row r="7" spans="2:17" x14ac:dyDescent="0.35">
      <c r="B7" t="s">
        <v>4</v>
      </c>
      <c r="D7" s="2"/>
      <c r="E7" s="7">
        <f>+F7+G7+H7+I7+J7+K7+L7+M7+N7+O7+P7+Q7</f>
        <v>48184101</v>
      </c>
      <c r="F7" s="3">
        <v>4002480</v>
      </c>
      <c r="G7" s="3">
        <v>4002480</v>
      </c>
      <c r="H7" s="3">
        <v>4002480</v>
      </c>
      <c r="I7" s="3">
        <v>4002480</v>
      </c>
      <c r="J7" s="3">
        <v>4002480</v>
      </c>
      <c r="K7" s="3">
        <v>4002480</v>
      </c>
      <c r="L7" s="3">
        <v>4002480</v>
      </c>
      <c r="M7" s="3">
        <v>4002480</v>
      </c>
      <c r="N7" s="3">
        <v>4002480</v>
      </c>
      <c r="O7" s="3">
        <v>4002480</v>
      </c>
      <c r="P7" s="3">
        <v>4002480</v>
      </c>
      <c r="Q7" s="3">
        <v>4156821</v>
      </c>
    </row>
    <row r="8" spans="2:17" x14ac:dyDescent="0.35">
      <c r="B8" t="s">
        <v>14</v>
      </c>
      <c r="D8" s="2"/>
      <c r="E8" s="7">
        <f>+F8+G8+H8+I8+J8+K8+L8+M8+N8+O8+P8+Q8</f>
        <v>9400000</v>
      </c>
      <c r="F8" s="3">
        <v>400000</v>
      </c>
      <c r="G8" s="3"/>
      <c r="H8" s="3">
        <v>700000</v>
      </c>
      <c r="I8" s="3">
        <v>700000</v>
      </c>
      <c r="J8" s="3">
        <v>700000</v>
      </c>
      <c r="K8" s="3">
        <v>700000</v>
      </c>
      <c r="L8" s="3">
        <v>2700000</v>
      </c>
      <c r="M8" s="3">
        <v>700000</v>
      </c>
      <c r="N8" s="3">
        <v>700000</v>
      </c>
      <c r="O8" s="3">
        <v>700000</v>
      </c>
      <c r="P8" s="3">
        <v>700000</v>
      </c>
      <c r="Q8" s="3">
        <v>700000</v>
      </c>
    </row>
    <row r="9" spans="2:17" x14ac:dyDescent="0.35">
      <c r="B9" t="s">
        <v>33</v>
      </c>
      <c r="D9" s="7">
        <v>7400000</v>
      </c>
      <c r="E9" s="7">
        <f>+F9+G9+H9+I9+J9+K9+L9+M9+N9+O9+P9+Q9</f>
        <v>7400000</v>
      </c>
      <c r="F9" s="3">
        <v>600000</v>
      </c>
      <c r="G9" s="3">
        <v>600000</v>
      </c>
      <c r="H9" s="3">
        <v>600000</v>
      </c>
      <c r="I9" s="3">
        <v>600000</v>
      </c>
      <c r="J9" s="3">
        <v>600000</v>
      </c>
      <c r="K9" s="3">
        <v>600000</v>
      </c>
      <c r="L9" s="3">
        <v>800000</v>
      </c>
      <c r="M9" s="3">
        <v>600000</v>
      </c>
      <c r="N9" s="3">
        <v>600000</v>
      </c>
      <c r="O9" s="3">
        <v>600000</v>
      </c>
      <c r="P9" s="3">
        <v>600000</v>
      </c>
      <c r="Q9" s="3">
        <v>600000</v>
      </c>
    </row>
    <row r="10" spans="2:17" x14ac:dyDescent="0.35">
      <c r="B10" t="s">
        <v>16</v>
      </c>
      <c r="D10" s="7">
        <v>10000000</v>
      </c>
      <c r="E10" s="7">
        <f t="shared" ref="E10:E25" si="0">+F10+G10+H10+I10+J10+K10+L10+M10+N10+O10+P10+Q10</f>
        <v>5400000</v>
      </c>
      <c r="F10" s="3"/>
      <c r="G10" s="3"/>
      <c r="H10" s="3"/>
      <c r="I10" s="3"/>
      <c r="J10" s="3">
        <v>1800000</v>
      </c>
      <c r="K10" s="3">
        <v>900000</v>
      </c>
      <c r="L10" s="3">
        <v>1200000</v>
      </c>
      <c r="M10" s="3">
        <v>360000</v>
      </c>
      <c r="O10" s="3">
        <v>540000</v>
      </c>
      <c r="P10" s="3">
        <v>300000</v>
      </c>
      <c r="Q10" s="3">
        <v>300000</v>
      </c>
    </row>
    <row r="11" spans="2:17" x14ac:dyDescent="0.35">
      <c r="B11" t="s">
        <v>17</v>
      </c>
      <c r="D11" s="7">
        <v>3169000</v>
      </c>
      <c r="E11" s="7">
        <v>0</v>
      </c>
      <c r="F11" s="3"/>
      <c r="G11" s="3"/>
      <c r="H11" s="3">
        <v>600000</v>
      </c>
      <c r="I11" s="3">
        <v>540000</v>
      </c>
      <c r="J11" s="3">
        <v>320000</v>
      </c>
      <c r="K11" s="3">
        <v>350000</v>
      </c>
      <c r="L11" s="3">
        <v>800000</v>
      </c>
      <c r="M11" s="3">
        <v>150000</v>
      </c>
      <c r="N11" s="3">
        <v>120000</v>
      </c>
      <c r="O11" s="3">
        <v>90000</v>
      </c>
      <c r="P11" s="3">
        <v>120000</v>
      </c>
      <c r="Q11" s="3">
        <v>79000</v>
      </c>
    </row>
    <row r="12" spans="2:17" x14ac:dyDescent="0.35">
      <c r="B12" t="s">
        <v>18</v>
      </c>
      <c r="D12" s="7"/>
      <c r="E12" s="7">
        <f t="shared" si="0"/>
        <v>392730</v>
      </c>
      <c r="F12">
        <v>33000</v>
      </c>
      <c r="G12">
        <v>31200</v>
      </c>
      <c r="H12">
        <v>32420</v>
      </c>
      <c r="I12">
        <v>30670</v>
      </c>
      <c r="J12" s="3">
        <v>29400</v>
      </c>
      <c r="K12" s="3">
        <v>36000</v>
      </c>
      <c r="L12" s="3">
        <v>28740</v>
      </c>
      <c r="M12" s="3">
        <v>30000</v>
      </c>
      <c r="N12" s="3">
        <v>32500</v>
      </c>
      <c r="O12" s="3">
        <v>45000</v>
      </c>
      <c r="P12" s="3">
        <v>36500</v>
      </c>
      <c r="Q12" s="3">
        <v>27300</v>
      </c>
    </row>
    <row r="13" spans="2:17" x14ac:dyDescent="0.35">
      <c r="B13" t="s">
        <v>19</v>
      </c>
      <c r="D13" s="2"/>
      <c r="E13" s="7">
        <f t="shared" si="0"/>
        <v>204000</v>
      </c>
      <c r="F13">
        <v>17000</v>
      </c>
      <c r="G13">
        <v>17000</v>
      </c>
      <c r="H13">
        <v>17000</v>
      </c>
      <c r="I13">
        <v>17000</v>
      </c>
      <c r="J13">
        <v>17000</v>
      </c>
      <c r="K13">
        <v>17000</v>
      </c>
      <c r="L13">
        <v>17000</v>
      </c>
      <c r="M13">
        <v>17000</v>
      </c>
      <c r="N13">
        <v>17000</v>
      </c>
      <c r="O13" s="3">
        <v>17000</v>
      </c>
      <c r="P13" s="3">
        <v>17000</v>
      </c>
      <c r="Q13" s="3">
        <v>17000</v>
      </c>
    </row>
    <row r="14" spans="2:17" x14ac:dyDescent="0.35">
      <c r="B14" t="s">
        <v>20</v>
      </c>
      <c r="D14" s="2"/>
      <c r="E14" s="7">
        <f t="shared" si="0"/>
        <v>7400000</v>
      </c>
      <c r="F14" s="3">
        <v>300000</v>
      </c>
      <c r="G14" s="3">
        <v>300000</v>
      </c>
      <c r="H14" s="3">
        <v>300000</v>
      </c>
      <c r="I14" s="3">
        <v>300000</v>
      </c>
      <c r="J14" s="3">
        <v>450000</v>
      </c>
      <c r="K14" s="3">
        <v>500000</v>
      </c>
      <c r="L14" s="3">
        <v>2900000</v>
      </c>
      <c r="M14" s="3">
        <v>500000</v>
      </c>
      <c r="N14" s="3">
        <v>500000</v>
      </c>
      <c r="O14" s="3">
        <v>450000</v>
      </c>
      <c r="P14" s="3">
        <v>600000</v>
      </c>
      <c r="Q14" s="3">
        <v>300000</v>
      </c>
    </row>
    <row r="15" spans="2:17" x14ac:dyDescent="0.35">
      <c r="B15" t="s">
        <v>40</v>
      </c>
      <c r="D15" s="2"/>
      <c r="E15" s="7">
        <f t="shared" si="0"/>
        <v>1005000</v>
      </c>
      <c r="I15" s="3">
        <v>70000</v>
      </c>
      <c r="J15" s="3">
        <v>90000</v>
      </c>
      <c r="K15" s="3">
        <v>100000</v>
      </c>
      <c r="L15" s="3">
        <v>200000</v>
      </c>
      <c r="M15" s="3">
        <v>150000</v>
      </c>
      <c r="N15" s="3">
        <v>100000</v>
      </c>
      <c r="O15" s="3">
        <v>100000</v>
      </c>
      <c r="P15" s="3">
        <v>100000</v>
      </c>
      <c r="Q15" s="3">
        <v>95000</v>
      </c>
    </row>
    <row r="16" spans="2:17" x14ac:dyDescent="0.35">
      <c r="B16" t="s">
        <v>29</v>
      </c>
      <c r="D16" s="2"/>
      <c r="E16" s="7">
        <f t="shared" si="0"/>
        <v>5840000</v>
      </c>
      <c r="I16" s="3">
        <v>600000</v>
      </c>
      <c r="J16" s="3">
        <v>600000</v>
      </c>
      <c r="K16" s="3">
        <v>600000</v>
      </c>
      <c r="L16" s="3">
        <v>1800000</v>
      </c>
      <c r="M16" s="3">
        <v>600000</v>
      </c>
      <c r="N16" s="3">
        <v>600000</v>
      </c>
      <c r="O16" s="3">
        <v>400000</v>
      </c>
      <c r="P16" s="3">
        <v>350000</v>
      </c>
      <c r="Q16" s="3">
        <v>290000</v>
      </c>
    </row>
    <row r="17" spans="2:17" x14ac:dyDescent="0.35">
      <c r="B17" t="s">
        <v>38</v>
      </c>
      <c r="D17" s="4"/>
      <c r="E17" s="7">
        <f t="shared" si="0"/>
        <v>24400000</v>
      </c>
      <c r="I17" s="3">
        <v>1400000</v>
      </c>
      <c r="J17" s="3">
        <v>1400000</v>
      </c>
      <c r="K17" s="3">
        <v>1400000</v>
      </c>
      <c r="L17" s="3">
        <f>1400000+12000000</f>
        <v>13400000</v>
      </c>
      <c r="M17" s="3">
        <v>1400000</v>
      </c>
      <c r="N17" s="3">
        <v>1400000</v>
      </c>
      <c r="O17" s="3">
        <v>1400000</v>
      </c>
      <c r="P17" s="3">
        <v>1400000</v>
      </c>
      <c r="Q17" s="3">
        <v>1200000</v>
      </c>
    </row>
    <row r="18" spans="2:17" x14ac:dyDescent="0.35">
      <c r="B18" t="s">
        <v>22</v>
      </c>
      <c r="D18" s="2"/>
      <c r="E18" s="7">
        <f t="shared" si="0"/>
        <v>5120000</v>
      </c>
      <c r="H18" s="3">
        <v>480000</v>
      </c>
      <c r="I18" s="3">
        <v>480000</v>
      </c>
      <c r="J18" s="3">
        <v>480000</v>
      </c>
      <c r="K18" s="3">
        <v>480000</v>
      </c>
      <c r="L18" s="3">
        <v>800000</v>
      </c>
      <c r="M18" s="3">
        <v>480000</v>
      </c>
      <c r="N18" s="3">
        <v>480000</v>
      </c>
      <c r="O18" s="3">
        <v>480000</v>
      </c>
      <c r="P18" s="3">
        <v>480000</v>
      </c>
      <c r="Q18" s="3">
        <v>480000</v>
      </c>
    </row>
    <row r="19" spans="2:17" x14ac:dyDescent="0.35">
      <c r="B19" t="s">
        <v>23</v>
      </c>
      <c r="D19" s="2"/>
      <c r="E19" s="7">
        <f t="shared" si="0"/>
        <v>1975000</v>
      </c>
      <c r="H19" s="3">
        <v>100000</v>
      </c>
      <c r="I19" s="3">
        <v>100000</v>
      </c>
      <c r="J19" s="3">
        <v>100000</v>
      </c>
      <c r="K19" s="3">
        <v>100000</v>
      </c>
      <c r="L19" s="3">
        <v>1100000</v>
      </c>
      <c r="M19" s="3">
        <v>100000</v>
      </c>
      <c r="N19" s="3">
        <v>100000</v>
      </c>
      <c r="O19" s="3">
        <v>100000</v>
      </c>
      <c r="P19" s="3">
        <v>100000</v>
      </c>
      <c r="Q19" s="3">
        <v>75000</v>
      </c>
    </row>
    <row r="20" spans="2:17" x14ac:dyDescent="0.35">
      <c r="B20" t="s">
        <v>21</v>
      </c>
      <c r="D20" s="2"/>
      <c r="E20" s="7">
        <f t="shared" si="0"/>
        <v>656412</v>
      </c>
      <c r="F20" s="3">
        <v>54701</v>
      </c>
      <c r="G20" s="3">
        <v>54701</v>
      </c>
      <c r="H20" s="3">
        <v>54701</v>
      </c>
      <c r="I20" s="3">
        <v>54701</v>
      </c>
      <c r="J20" s="3">
        <v>54701</v>
      </c>
      <c r="K20" s="3">
        <v>54701</v>
      </c>
      <c r="L20" s="3">
        <v>54701</v>
      </c>
      <c r="M20" s="3">
        <v>54701</v>
      </c>
      <c r="N20" s="3">
        <v>54701</v>
      </c>
      <c r="O20" s="3">
        <v>54701</v>
      </c>
      <c r="P20" s="3">
        <v>54701</v>
      </c>
      <c r="Q20" s="3">
        <v>54701</v>
      </c>
    </row>
    <row r="21" spans="2:17" x14ac:dyDescent="0.35">
      <c r="B21" t="s">
        <v>24</v>
      </c>
      <c r="D21" s="7">
        <v>4200000</v>
      </c>
      <c r="E21" s="7">
        <f t="shared" si="0"/>
        <v>3390000</v>
      </c>
      <c r="M21" s="3">
        <v>1695000</v>
      </c>
      <c r="N21" s="3">
        <v>1695000</v>
      </c>
    </row>
    <row r="22" spans="2:17" x14ac:dyDescent="0.35">
      <c r="B22" t="s">
        <v>25</v>
      </c>
      <c r="D22" s="2"/>
      <c r="E22" s="7">
        <f t="shared" si="0"/>
        <v>7200000</v>
      </c>
      <c r="F22" s="3">
        <v>7200000</v>
      </c>
    </row>
    <row r="23" spans="2:17" x14ac:dyDescent="0.35">
      <c r="B23" t="s">
        <v>27</v>
      </c>
      <c r="D23" s="2"/>
      <c r="E23" s="7">
        <f t="shared" si="0"/>
        <v>5840000</v>
      </c>
      <c r="J23" s="3">
        <v>640000</v>
      </c>
      <c r="K23" s="3">
        <v>840000</v>
      </c>
      <c r="L23" s="3">
        <v>1800000</v>
      </c>
      <c r="M23" s="3">
        <v>320000</v>
      </c>
      <c r="N23" s="3">
        <v>640000</v>
      </c>
      <c r="O23" s="3">
        <v>640000</v>
      </c>
      <c r="P23" s="3">
        <v>640000</v>
      </c>
      <c r="Q23" s="3">
        <v>320000</v>
      </c>
    </row>
    <row r="24" spans="2:17" x14ac:dyDescent="0.35">
      <c r="B24" t="s">
        <v>39</v>
      </c>
      <c r="D24" s="2"/>
      <c r="E24" s="7">
        <f t="shared" si="0"/>
        <v>6100000</v>
      </c>
      <c r="H24" s="3">
        <v>900000</v>
      </c>
      <c r="I24" s="3">
        <v>2000000</v>
      </c>
      <c r="J24" s="3">
        <v>500000</v>
      </c>
      <c r="K24" s="3">
        <v>800000</v>
      </c>
      <c r="L24" s="3">
        <v>700000</v>
      </c>
      <c r="Q24" s="3">
        <v>1200000</v>
      </c>
    </row>
    <row r="25" spans="2:17" x14ac:dyDescent="0.35">
      <c r="B25" t="s">
        <v>28</v>
      </c>
      <c r="D25" s="7"/>
      <c r="E25" s="7">
        <f t="shared" si="0"/>
        <v>1325000</v>
      </c>
      <c r="F25" s="3">
        <v>87000</v>
      </c>
      <c r="G25" s="3">
        <v>87000</v>
      </c>
      <c r="H25" s="3">
        <v>87000</v>
      </c>
      <c r="I25" s="3">
        <v>60000</v>
      </c>
      <c r="J25" s="3">
        <v>39000</v>
      </c>
      <c r="K25" s="3">
        <v>200000</v>
      </c>
      <c r="L25" s="3">
        <v>600000</v>
      </c>
      <c r="M25" s="3">
        <v>40000</v>
      </c>
      <c r="N25" s="3">
        <v>30000</v>
      </c>
      <c r="O25" s="3">
        <v>30000</v>
      </c>
      <c r="P25" s="3">
        <v>45000</v>
      </c>
      <c r="Q25" s="3">
        <v>20000</v>
      </c>
    </row>
    <row r="26" spans="2:17" x14ac:dyDescent="0.35">
      <c r="B26" s="2" t="s">
        <v>30</v>
      </c>
      <c r="C26" s="2"/>
      <c r="D26" s="4">
        <f>+D21+D11+D10+D9+D6</f>
        <v>142231565</v>
      </c>
      <c r="E26" s="4">
        <f>SUM(E7:E25)</f>
        <v>141232243</v>
      </c>
    </row>
    <row r="28" spans="2:17" x14ac:dyDescent="0.35">
      <c r="B28" t="s">
        <v>37</v>
      </c>
    </row>
    <row r="35" spans="2:5" x14ac:dyDescent="0.35">
      <c r="B35" s="2" t="s">
        <v>31</v>
      </c>
      <c r="E35" t="s">
        <v>62</v>
      </c>
    </row>
    <row r="36" spans="2:5" x14ac:dyDescent="0.35">
      <c r="B36" s="2" t="s">
        <v>32</v>
      </c>
      <c r="E36" t="s">
        <v>63</v>
      </c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topLeftCell="A28" workbookViewId="0">
      <selection activeCell="C49" sqref="C49"/>
    </sheetView>
  </sheetViews>
  <sheetFormatPr baseColWidth="10" defaultRowHeight="14.5" x14ac:dyDescent="0.35"/>
  <cols>
    <col min="2" max="2" width="27.453125" customWidth="1"/>
    <col min="3" max="3" width="29.54296875" customWidth="1"/>
    <col min="4" max="4" width="20.453125" customWidth="1"/>
    <col min="12" max="13" width="11.81640625" bestFit="1" customWidth="1"/>
    <col min="14" max="14" width="12.81640625" customWidth="1"/>
    <col min="15" max="15" width="12.7265625" customWidth="1"/>
    <col min="16" max="16" width="13.1796875" customWidth="1"/>
    <col min="17" max="17" width="13.26953125" customWidth="1"/>
  </cols>
  <sheetData>
    <row r="1" spans="1:16" ht="18.5" x14ac:dyDescent="0.45">
      <c r="C1" s="6" t="s">
        <v>57</v>
      </c>
      <c r="D1" s="1"/>
    </row>
    <row r="2" spans="1:16" ht="18.5" x14ac:dyDescent="0.45">
      <c r="C2" s="6"/>
      <c r="D2" s="1"/>
    </row>
    <row r="3" spans="1:16" x14ac:dyDescent="0.35">
      <c r="A3" t="s">
        <v>53</v>
      </c>
      <c r="C3" s="7">
        <v>1294322</v>
      </c>
      <c r="D3" s="2"/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34</v>
      </c>
      <c r="O3" s="7" t="s">
        <v>35</v>
      </c>
      <c r="P3" s="7" t="s">
        <v>36</v>
      </c>
    </row>
    <row r="4" spans="1:16" x14ac:dyDescent="0.35">
      <c r="A4" t="s">
        <v>42</v>
      </c>
      <c r="C4" s="7">
        <v>58103440</v>
      </c>
      <c r="D4" s="7">
        <f>+E4+F4+G4+H4+I4+J4+K4+L4+M4+N4+O4+P4</f>
        <v>37850775</v>
      </c>
      <c r="H4" s="3">
        <v>3822500</v>
      </c>
      <c r="I4" s="3">
        <v>3822500</v>
      </c>
      <c r="J4" s="3">
        <v>3822500</v>
      </c>
      <c r="K4" s="3">
        <v>3822500</v>
      </c>
      <c r="L4" s="3">
        <v>3822500</v>
      </c>
      <c r="M4" s="3">
        <v>3822500</v>
      </c>
      <c r="N4" s="3">
        <f>3822500+1149425</f>
        <v>4971925</v>
      </c>
      <c r="O4" s="3">
        <f>3822500+1149425</f>
        <v>4971925</v>
      </c>
      <c r="P4" s="3">
        <f>3822500+1149425</f>
        <v>4971925</v>
      </c>
    </row>
    <row r="5" spans="1:16" x14ac:dyDescent="0.35">
      <c r="A5" t="s">
        <v>44</v>
      </c>
      <c r="C5" s="7"/>
      <c r="D5" s="7"/>
    </row>
    <row r="6" spans="1:16" x14ac:dyDescent="0.35">
      <c r="A6" t="s">
        <v>45</v>
      </c>
      <c r="C6" s="7">
        <v>0</v>
      </c>
      <c r="D6" s="7">
        <v>1930000</v>
      </c>
      <c r="H6" s="3">
        <v>450000</v>
      </c>
      <c r="I6" s="3">
        <v>490000</v>
      </c>
      <c r="J6" s="3">
        <v>390000</v>
      </c>
      <c r="K6" s="3">
        <v>600000</v>
      </c>
      <c r="L6" s="3">
        <v>520000</v>
      </c>
      <c r="M6" s="3">
        <v>640000</v>
      </c>
      <c r="N6" s="3">
        <v>320000</v>
      </c>
      <c r="O6" s="3">
        <v>450000</v>
      </c>
      <c r="P6" s="3">
        <v>490000</v>
      </c>
    </row>
    <row r="7" spans="1:16" x14ac:dyDescent="0.35">
      <c r="A7" t="s">
        <v>46</v>
      </c>
      <c r="C7" s="7">
        <v>0</v>
      </c>
      <c r="D7" s="7">
        <f>300000+K7</f>
        <v>500000</v>
      </c>
      <c r="H7" s="3"/>
      <c r="I7" s="3"/>
      <c r="J7" s="3">
        <v>300000</v>
      </c>
      <c r="K7" s="3">
        <v>200000</v>
      </c>
    </row>
    <row r="8" spans="1:16" x14ac:dyDescent="0.35">
      <c r="A8" t="s">
        <v>56</v>
      </c>
      <c r="C8" s="7">
        <v>50000000</v>
      </c>
      <c r="D8" s="7">
        <v>0</v>
      </c>
      <c r="E8" s="3"/>
      <c r="F8" s="3"/>
      <c r="G8" s="3"/>
      <c r="H8" s="3"/>
      <c r="I8" s="3"/>
      <c r="J8" s="3"/>
      <c r="K8" s="3"/>
      <c r="M8" s="3">
        <v>800000</v>
      </c>
      <c r="N8" s="3">
        <v>800000</v>
      </c>
      <c r="O8" s="3">
        <v>2000000</v>
      </c>
      <c r="P8" s="3">
        <v>800000</v>
      </c>
    </row>
    <row r="9" spans="1:16" x14ac:dyDescent="0.35">
      <c r="A9" t="s">
        <v>3</v>
      </c>
      <c r="C9" s="7">
        <v>9831012</v>
      </c>
      <c r="D9" s="7">
        <f>+H9+L9</f>
        <v>9831012</v>
      </c>
      <c r="E9" s="3"/>
      <c r="F9" s="3"/>
      <c r="G9" s="3"/>
      <c r="H9" s="3">
        <v>2241012</v>
      </c>
      <c r="I9" s="3"/>
      <c r="J9" s="3"/>
      <c r="K9" s="3"/>
      <c r="L9" s="3">
        <v>7590000</v>
      </c>
      <c r="M9" s="3"/>
    </row>
    <row r="10" spans="1:16" x14ac:dyDescent="0.35">
      <c r="A10" t="s">
        <v>50</v>
      </c>
      <c r="C10" s="7">
        <v>1034000</v>
      </c>
      <c r="D10" s="7">
        <v>1034000</v>
      </c>
      <c r="E10" s="3"/>
      <c r="F10" s="3"/>
      <c r="G10" s="3"/>
      <c r="H10" s="3"/>
      <c r="I10" s="3"/>
      <c r="J10" s="3">
        <v>1034000</v>
      </c>
      <c r="K10" s="3"/>
    </row>
    <row r="11" spans="1:16" x14ac:dyDescent="0.35">
      <c r="A11" t="s">
        <v>51</v>
      </c>
      <c r="C11" s="7"/>
      <c r="D11" s="7">
        <v>10025000</v>
      </c>
      <c r="E11" s="3"/>
      <c r="F11" s="3"/>
      <c r="G11" s="3"/>
      <c r="H11" s="3"/>
      <c r="I11" s="3"/>
      <c r="J11" s="3"/>
      <c r="K11" s="3"/>
    </row>
    <row r="12" spans="1:16" x14ac:dyDescent="0.35">
      <c r="A12" t="s">
        <v>52</v>
      </c>
      <c r="C12" s="2"/>
      <c r="D12" s="7">
        <f>+E12+F12+G12+H12+I12+J12+K12+L12+M12+N12+O12+P12</f>
        <v>23142860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M12" s="3">
        <v>5785715</v>
      </c>
      <c r="N12" s="3">
        <v>5785715</v>
      </c>
      <c r="O12" s="3">
        <v>5785715</v>
      </c>
      <c r="P12" s="3">
        <v>5785715</v>
      </c>
    </row>
    <row r="13" spans="1:16" x14ac:dyDescent="0.35">
      <c r="A13" t="s">
        <v>4</v>
      </c>
      <c r="C13" s="2"/>
      <c r="D13" s="7">
        <f>+E13+G13+H13+I13+J13+K13</f>
        <v>9400000</v>
      </c>
      <c r="E13" s="3">
        <v>6200000</v>
      </c>
      <c r="F13" s="3"/>
      <c r="G13" s="3">
        <v>640000</v>
      </c>
      <c r="H13" s="3">
        <v>640000</v>
      </c>
      <c r="I13" s="3">
        <v>640000</v>
      </c>
      <c r="J13" s="3">
        <v>640000</v>
      </c>
      <c r="K13" s="3">
        <v>640000</v>
      </c>
    </row>
    <row r="14" spans="1:16" x14ac:dyDescent="0.35">
      <c r="A14" t="s">
        <v>41</v>
      </c>
      <c r="C14" s="7"/>
      <c r="D14" s="7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</row>
    <row r="15" spans="1:16" x14ac:dyDescent="0.35">
      <c r="A15" t="s">
        <v>43</v>
      </c>
      <c r="C15" s="7">
        <v>17200000</v>
      </c>
      <c r="D15" s="7"/>
      <c r="E15" s="3"/>
      <c r="F15" s="3"/>
      <c r="G15" s="3"/>
      <c r="H15" s="3"/>
      <c r="I15" s="3"/>
      <c r="J15" s="3"/>
      <c r="K15" s="3"/>
    </row>
    <row r="16" spans="1:16" x14ac:dyDescent="0.35">
      <c r="A16" t="s">
        <v>16</v>
      </c>
      <c r="C16" s="7">
        <v>950000</v>
      </c>
      <c r="D16" s="7">
        <v>0</v>
      </c>
      <c r="E16" s="3"/>
      <c r="F16" s="3"/>
      <c r="G16" s="3">
        <v>0</v>
      </c>
      <c r="H16" s="3">
        <v>210000</v>
      </c>
      <c r="I16" s="3">
        <v>190000</v>
      </c>
      <c r="J16" s="3">
        <v>160000</v>
      </c>
      <c r="K16" s="3">
        <v>50000</v>
      </c>
      <c r="L16" s="3">
        <v>125000</v>
      </c>
      <c r="M16" s="3">
        <v>97000</v>
      </c>
      <c r="N16" s="3">
        <v>105000</v>
      </c>
      <c r="O16" s="3">
        <v>110000</v>
      </c>
      <c r="P16" s="3">
        <v>78000</v>
      </c>
    </row>
    <row r="17" spans="1:16" x14ac:dyDescent="0.35">
      <c r="A17" t="s">
        <v>17</v>
      </c>
      <c r="C17" s="7"/>
      <c r="D17" s="7">
        <f>+E17+F17+G17+H17+I17+J17+K17+L17+M17+N17+O17+P17</f>
        <v>400090</v>
      </c>
      <c r="E17" s="3">
        <v>20250</v>
      </c>
      <c r="F17" s="3">
        <v>15000</v>
      </c>
      <c r="G17" s="3">
        <v>34000</v>
      </c>
      <c r="H17" s="3">
        <v>30670</v>
      </c>
      <c r="I17" s="3">
        <v>29400</v>
      </c>
      <c r="J17" s="3">
        <v>36000</v>
      </c>
      <c r="K17" s="3">
        <v>28740</v>
      </c>
      <c r="L17" s="3">
        <v>45300</v>
      </c>
      <c r="M17" s="3">
        <v>38900</v>
      </c>
      <c r="N17" s="3">
        <v>50200</v>
      </c>
      <c r="O17" s="3">
        <v>35730</v>
      </c>
      <c r="P17" s="3">
        <v>35900</v>
      </c>
    </row>
    <row r="18" spans="1:16" x14ac:dyDescent="0.35">
      <c r="A18" t="s">
        <v>18</v>
      </c>
      <c r="C18" s="2"/>
      <c r="D18" s="7">
        <f>+E18+F18+G18+H18+I18+J18+K18+L18+M18+N18+O18+P18</f>
        <v>204000</v>
      </c>
      <c r="E18" s="3">
        <v>17000</v>
      </c>
      <c r="F18" s="3">
        <v>17000</v>
      </c>
      <c r="G18" s="3">
        <v>17000</v>
      </c>
      <c r="H18" s="3">
        <v>17000</v>
      </c>
      <c r="I18" s="3">
        <v>17000</v>
      </c>
      <c r="J18" s="3">
        <v>17000</v>
      </c>
      <c r="K18" s="3">
        <v>17000</v>
      </c>
      <c r="L18" s="3">
        <v>17000</v>
      </c>
      <c r="M18">
        <v>17000</v>
      </c>
      <c r="N18">
        <v>17000</v>
      </c>
      <c r="O18">
        <v>17000</v>
      </c>
      <c r="P18">
        <v>17000</v>
      </c>
    </row>
    <row r="19" spans="1:16" x14ac:dyDescent="0.35">
      <c r="A19" t="s">
        <v>19</v>
      </c>
      <c r="C19" s="2"/>
      <c r="D19" s="7">
        <f t="shared" ref="D19:D30" si="0">+E19+F19+G19+H19+I19+J19+K19+L19+M19+N19+O19+P19</f>
        <v>325000</v>
      </c>
      <c r="E19" s="3">
        <v>0</v>
      </c>
      <c r="F19" s="3">
        <v>0</v>
      </c>
      <c r="G19" s="3">
        <v>25000</v>
      </c>
      <c r="H19" s="3">
        <v>25000</v>
      </c>
      <c r="I19" s="3">
        <v>25000</v>
      </c>
      <c r="J19" s="3">
        <v>25000</v>
      </c>
      <c r="K19" s="3">
        <v>25000</v>
      </c>
      <c r="L19" s="3">
        <v>40000</v>
      </c>
      <c r="M19" s="3">
        <v>40000</v>
      </c>
      <c r="N19" s="3">
        <v>40000</v>
      </c>
      <c r="O19" s="3">
        <v>40000</v>
      </c>
      <c r="P19" s="3">
        <v>40000</v>
      </c>
    </row>
    <row r="20" spans="1:16" x14ac:dyDescent="0.35">
      <c r="A20" t="s">
        <v>20</v>
      </c>
      <c r="C20" s="2"/>
      <c r="D20" s="7">
        <f t="shared" si="0"/>
        <v>720000</v>
      </c>
      <c r="H20" s="3">
        <v>70000</v>
      </c>
      <c r="I20" s="3">
        <v>90000</v>
      </c>
      <c r="J20" s="3">
        <v>100000</v>
      </c>
      <c r="K20" s="3">
        <v>90000</v>
      </c>
      <c r="L20" s="3">
        <v>150000</v>
      </c>
      <c r="M20" s="3">
        <v>70000</v>
      </c>
      <c r="N20" s="3">
        <v>50000</v>
      </c>
      <c r="O20" s="3">
        <v>30000</v>
      </c>
      <c r="P20" s="3">
        <v>70000</v>
      </c>
    </row>
    <row r="21" spans="1:16" x14ac:dyDescent="0.35">
      <c r="A21" t="s">
        <v>40</v>
      </c>
      <c r="C21" s="2"/>
      <c r="D21" s="7">
        <f t="shared" si="0"/>
        <v>0</v>
      </c>
      <c r="H21" s="3">
        <v>0</v>
      </c>
      <c r="I21" s="3">
        <v>0</v>
      </c>
      <c r="J21" s="3">
        <v>0</v>
      </c>
      <c r="K21" s="3">
        <v>0</v>
      </c>
    </row>
    <row r="22" spans="1:16" x14ac:dyDescent="0.35">
      <c r="A22" t="s">
        <v>29</v>
      </c>
      <c r="C22" s="4"/>
      <c r="D22" s="7">
        <f t="shared" si="0"/>
        <v>2530000</v>
      </c>
      <c r="H22" s="3">
        <v>0</v>
      </c>
      <c r="I22" s="3">
        <v>0</v>
      </c>
      <c r="J22" s="3">
        <v>0</v>
      </c>
      <c r="K22" s="3">
        <v>0</v>
      </c>
      <c r="L22" s="3">
        <v>580000</v>
      </c>
      <c r="M22" s="3">
        <v>620000</v>
      </c>
      <c r="N22" s="3">
        <v>550000</v>
      </c>
      <c r="O22" s="3">
        <v>490000</v>
      </c>
      <c r="P22" s="3">
        <v>290000</v>
      </c>
    </row>
    <row r="23" spans="1:16" x14ac:dyDescent="0.35">
      <c r="A23" t="s">
        <v>54</v>
      </c>
      <c r="C23" s="4"/>
      <c r="D23" s="7">
        <f>+E23+F23+G23+H23+I23+J23+K23+L23+M23+N23+O23+P23</f>
        <v>10679252</v>
      </c>
      <c r="H23" s="3"/>
      <c r="I23" s="3"/>
      <c r="J23" s="3"/>
      <c r="K23" s="3"/>
      <c r="L23" s="3">
        <v>250000</v>
      </c>
      <c r="N23" s="3">
        <v>970400</v>
      </c>
      <c r="O23" s="3">
        <v>3929426</v>
      </c>
      <c r="P23" s="3">
        <f>240000+280000+574713+250000+150000+560000+250000+960000+1120000+574713+160000+250000+160000</f>
        <v>5529426</v>
      </c>
    </row>
    <row r="24" spans="1:16" x14ac:dyDescent="0.35">
      <c r="A24" t="s">
        <v>55</v>
      </c>
      <c r="C24" s="2"/>
      <c r="D24" s="7">
        <f t="shared" si="0"/>
        <v>1905000</v>
      </c>
      <c r="G24" s="3">
        <v>0</v>
      </c>
      <c r="H24" s="3">
        <v>0</v>
      </c>
      <c r="I24" s="3">
        <v>0</v>
      </c>
      <c r="J24" s="3">
        <v>0</v>
      </c>
      <c r="K24" s="3">
        <v>30000</v>
      </c>
      <c r="L24" s="3">
        <v>15000</v>
      </c>
      <c r="M24" s="3">
        <v>500000</v>
      </c>
      <c r="N24" s="3">
        <v>620000</v>
      </c>
      <c r="O24" s="3">
        <v>490000</v>
      </c>
      <c r="P24" s="3">
        <v>250000</v>
      </c>
    </row>
    <row r="25" spans="1:16" x14ac:dyDescent="0.35">
      <c r="A25" t="s">
        <v>22</v>
      </c>
      <c r="C25" s="2"/>
      <c r="D25" s="7">
        <f>+E25+F25+G25+H25+I25+J25+K25+L25+M25+N25+O25+P25</f>
        <v>1121000</v>
      </c>
      <c r="G25" s="3">
        <v>100000</v>
      </c>
      <c r="H25" s="3">
        <v>100000</v>
      </c>
      <c r="I25" s="3">
        <v>100000</v>
      </c>
      <c r="J25" s="3">
        <v>100000</v>
      </c>
      <c r="K25" s="3">
        <v>0</v>
      </c>
      <c r="M25" s="3">
        <v>230000</v>
      </c>
      <c r="N25" s="3">
        <v>189000</v>
      </c>
      <c r="O25" s="3">
        <v>205000</v>
      </c>
      <c r="P25" s="3">
        <v>97000</v>
      </c>
    </row>
    <row r="26" spans="1:16" x14ac:dyDescent="0.35">
      <c r="A26" t="s">
        <v>23</v>
      </c>
      <c r="C26" s="2"/>
      <c r="D26" s="7"/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</row>
    <row r="27" spans="1:16" x14ac:dyDescent="0.35">
      <c r="A27" t="s">
        <v>21</v>
      </c>
      <c r="C27" s="7">
        <v>0</v>
      </c>
      <c r="D27" s="7">
        <f>+M27+N27+O27+P27</f>
        <v>257472</v>
      </c>
      <c r="E27" s="3">
        <v>0</v>
      </c>
      <c r="M27" s="3">
        <v>64368</v>
      </c>
      <c r="N27" s="3">
        <v>64368</v>
      </c>
      <c r="O27" s="3">
        <v>64368</v>
      </c>
      <c r="P27" s="3">
        <v>64368</v>
      </c>
    </row>
    <row r="28" spans="1:16" x14ac:dyDescent="0.35">
      <c r="A28" t="s">
        <v>26</v>
      </c>
      <c r="C28" s="2"/>
      <c r="D28" s="7">
        <f t="shared" si="0"/>
        <v>8320000</v>
      </c>
      <c r="I28" s="3">
        <v>640000</v>
      </c>
      <c r="J28" s="3">
        <v>640000</v>
      </c>
      <c r="K28" s="3">
        <v>640000</v>
      </c>
      <c r="L28" s="3">
        <v>640000</v>
      </c>
      <c r="M28" s="3">
        <f>640000+300000</f>
        <v>940000</v>
      </c>
      <c r="N28" s="3">
        <v>640000</v>
      </c>
      <c r="O28" s="3">
        <v>640000</v>
      </c>
      <c r="P28" s="3">
        <f>640000+700000+300000+300000+900000+700000</f>
        <v>3540000</v>
      </c>
    </row>
    <row r="29" spans="1:16" x14ac:dyDescent="0.35">
      <c r="A29" t="s">
        <v>27</v>
      </c>
      <c r="C29" s="2"/>
      <c r="D29" s="7">
        <f t="shared" si="0"/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</row>
    <row r="30" spans="1:16" x14ac:dyDescent="0.35">
      <c r="A30" t="s">
        <v>39</v>
      </c>
      <c r="C30" s="7"/>
      <c r="D30" s="7">
        <f t="shared" si="0"/>
        <v>7900000</v>
      </c>
      <c r="E30" s="3">
        <v>600000</v>
      </c>
      <c r="F30" s="3">
        <v>600000</v>
      </c>
      <c r="G30" s="3">
        <v>600000</v>
      </c>
      <c r="H30" s="3">
        <v>600000</v>
      </c>
      <c r="I30" s="3">
        <v>600000</v>
      </c>
      <c r="J30" s="3">
        <v>600000</v>
      </c>
      <c r="K30" s="3">
        <v>600000</v>
      </c>
      <c r="L30" s="3">
        <v>600000</v>
      </c>
      <c r="M30" s="3">
        <v>600000</v>
      </c>
      <c r="N30" s="3">
        <f>600000+700000</f>
        <v>1300000</v>
      </c>
      <c r="O30" s="3">
        <v>600000</v>
      </c>
      <c r="P30" s="3">
        <v>600000</v>
      </c>
    </row>
    <row r="31" spans="1:16" x14ac:dyDescent="0.35">
      <c r="A31" t="s">
        <v>48</v>
      </c>
      <c r="C31" s="7"/>
      <c r="D31" s="7">
        <f>+E31+F31+G31+H31+I31+J31+K31+L31+M31+N31+O31+P31</f>
        <v>587900</v>
      </c>
      <c r="E31" s="3"/>
      <c r="F31" s="3"/>
      <c r="G31" s="3"/>
      <c r="H31" s="3"/>
      <c r="I31" s="3">
        <v>50000</v>
      </c>
      <c r="J31" s="3">
        <v>75900</v>
      </c>
      <c r="K31" s="3">
        <v>78000</v>
      </c>
      <c r="L31" s="3">
        <v>55000</v>
      </c>
      <c r="M31" s="3">
        <v>52000</v>
      </c>
      <c r="N31" s="3">
        <v>67000</v>
      </c>
      <c r="O31" s="3">
        <v>90000</v>
      </c>
      <c r="P31" s="3">
        <v>120000</v>
      </c>
    </row>
    <row r="32" spans="1:16" x14ac:dyDescent="0.35">
      <c r="A32" t="s">
        <v>47</v>
      </c>
      <c r="C32" s="7"/>
      <c r="D32" s="7">
        <f>+E32+F32+G32+H32+I32+J32+K32+L32+M32+N32+O32+P32</f>
        <v>638000</v>
      </c>
      <c r="E32" s="3"/>
      <c r="F32" s="3"/>
      <c r="G32" s="3">
        <v>45000</v>
      </c>
      <c r="H32" s="3">
        <v>25000</v>
      </c>
      <c r="I32" s="3">
        <v>35000</v>
      </c>
      <c r="J32" s="3">
        <v>33000</v>
      </c>
      <c r="K32" s="3">
        <v>50000</v>
      </c>
      <c r="L32" s="3">
        <v>67000</v>
      </c>
      <c r="M32" s="3">
        <v>75000</v>
      </c>
      <c r="N32" s="3">
        <v>98000</v>
      </c>
      <c r="O32" s="3">
        <v>120000</v>
      </c>
      <c r="P32" s="3">
        <v>90000</v>
      </c>
    </row>
    <row r="33" spans="1:17" x14ac:dyDescent="0.35">
      <c r="A33" t="s">
        <v>49</v>
      </c>
      <c r="B33" s="2"/>
      <c r="D33" s="7">
        <f>+E33+F33+G33+H33+I33+J33+K33+L33+M33+N33+O33+P33</f>
        <v>320000</v>
      </c>
      <c r="I33" s="3">
        <v>40000</v>
      </c>
      <c r="J33" s="3">
        <v>40000</v>
      </c>
      <c r="K33" s="3">
        <v>40000</v>
      </c>
      <c r="L33" s="3">
        <v>40000</v>
      </c>
      <c r="M33" s="3">
        <v>40000</v>
      </c>
      <c r="N33" s="3">
        <v>40000</v>
      </c>
      <c r="O33" s="3">
        <v>40000</v>
      </c>
      <c r="P33" s="3">
        <v>40000</v>
      </c>
    </row>
    <row r="34" spans="1:17" x14ac:dyDescent="0.35">
      <c r="A34" s="2" t="s">
        <v>30</v>
      </c>
      <c r="C34" s="4">
        <f>+C16+C15+C14+C10+C9+C8+C4+C3</f>
        <v>138412774</v>
      </c>
      <c r="D34" s="7">
        <f>SUM(D4:D33)</f>
        <v>129621361</v>
      </c>
      <c r="E34" s="7">
        <f t="shared" ref="E34:Q34" si="1">SUM(E4:E33)</f>
        <v>6837250</v>
      </c>
      <c r="F34" s="7">
        <f t="shared" si="1"/>
        <v>632000</v>
      </c>
      <c r="G34" s="7">
        <f t="shared" si="1"/>
        <v>1461000</v>
      </c>
      <c r="H34" s="7">
        <f t="shared" si="1"/>
        <v>8231182</v>
      </c>
      <c r="I34" s="7">
        <f t="shared" si="1"/>
        <v>6768900</v>
      </c>
      <c r="J34" s="7">
        <f t="shared" si="1"/>
        <v>8013400</v>
      </c>
      <c r="K34" s="7">
        <f t="shared" si="1"/>
        <v>6911240</v>
      </c>
      <c r="L34" s="7">
        <f t="shared" si="1"/>
        <v>14556800</v>
      </c>
      <c r="M34" s="7">
        <f t="shared" si="1"/>
        <v>14432483</v>
      </c>
      <c r="N34" s="7">
        <f t="shared" si="1"/>
        <v>16678608</v>
      </c>
      <c r="O34" s="7">
        <f t="shared" si="1"/>
        <v>20109164</v>
      </c>
      <c r="P34" s="7">
        <f t="shared" si="1"/>
        <v>22909334</v>
      </c>
      <c r="Q34" s="7">
        <f t="shared" si="1"/>
        <v>0</v>
      </c>
    </row>
    <row r="36" spans="1:17" x14ac:dyDescent="0.35">
      <c r="B36" t="s">
        <v>58</v>
      </c>
      <c r="C36" s="4">
        <f>+C34-D34</f>
        <v>8791413</v>
      </c>
    </row>
    <row r="43" spans="1:17" x14ac:dyDescent="0.35">
      <c r="B43" t="s">
        <v>64</v>
      </c>
      <c r="D43" t="s">
        <v>66</v>
      </c>
    </row>
    <row r="44" spans="1:17" x14ac:dyDescent="0.35">
      <c r="B44" t="s">
        <v>65</v>
      </c>
      <c r="D44" t="s">
        <v>67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41"/>
  <sheetViews>
    <sheetView tabSelected="1" topLeftCell="B5" workbookViewId="0">
      <selection activeCell="L20" sqref="L20"/>
    </sheetView>
  </sheetViews>
  <sheetFormatPr baseColWidth="10" defaultRowHeight="14.5" x14ac:dyDescent="0.35"/>
  <cols>
    <col min="1" max="1" width="22.36328125" customWidth="1"/>
    <col min="2" max="2" width="23" customWidth="1"/>
    <col min="3" max="3" width="18.90625" customWidth="1"/>
    <col min="4" max="4" width="16.90625" customWidth="1"/>
    <col min="5" max="5" width="15.08984375" customWidth="1"/>
    <col min="6" max="6" width="15.6328125" customWidth="1"/>
    <col min="9" max="9" width="16.453125" bestFit="1" customWidth="1"/>
  </cols>
  <sheetData>
    <row r="7" spans="1:17" ht="21" x14ac:dyDescent="0.5">
      <c r="A7" s="8" t="s">
        <v>69</v>
      </c>
    </row>
    <row r="8" spans="1:17" x14ac:dyDescent="0.35">
      <c r="A8" t="s">
        <v>70</v>
      </c>
      <c r="C8" s="4">
        <v>8791413</v>
      </c>
      <c r="D8" s="2"/>
      <c r="E8" s="7" t="s">
        <v>5</v>
      </c>
      <c r="F8" s="7" t="s">
        <v>6</v>
      </c>
      <c r="G8" s="7" t="s">
        <v>7</v>
      </c>
      <c r="H8" s="7" t="s">
        <v>8</v>
      </c>
      <c r="I8" s="7" t="s">
        <v>9</v>
      </c>
      <c r="J8" s="7" t="s">
        <v>10</v>
      </c>
      <c r="K8" s="7" t="s">
        <v>11</v>
      </c>
      <c r="L8" s="7" t="s">
        <v>12</v>
      </c>
      <c r="M8" s="7" t="s">
        <v>13</v>
      </c>
      <c r="N8" s="7" t="s">
        <v>34</v>
      </c>
      <c r="O8" s="7" t="s">
        <v>35</v>
      </c>
      <c r="P8" s="7" t="s">
        <v>36</v>
      </c>
    </row>
    <row r="9" spans="1:17" x14ac:dyDescent="0.35">
      <c r="A9" t="s">
        <v>44</v>
      </c>
      <c r="C9" s="7"/>
      <c r="D9" s="4">
        <f t="shared" ref="D9:D14" si="0">SUM(E9:P9)</f>
        <v>9643850</v>
      </c>
      <c r="E9" s="3">
        <f>734500+1149425+734500+734500+734500+734500</f>
        <v>4821925</v>
      </c>
      <c r="F9" s="3">
        <f>734500+1149425+734500+734500+734500+734500</f>
        <v>4821925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 x14ac:dyDescent="0.35">
      <c r="A10" t="s">
        <v>56</v>
      </c>
      <c r="C10" s="7"/>
      <c r="D10" s="4">
        <f>SUM(E10:P10)</f>
        <v>13939130</v>
      </c>
      <c r="E10" s="3"/>
      <c r="F10" s="3"/>
      <c r="G10" s="3">
        <f>400000+420000+400000+520000</f>
        <v>1740000</v>
      </c>
      <c r="H10" s="3">
        <f>400000+420000+400000+520000</f>
        <v>1740000</v>
      </c>
      <c r="I10" s="3">
        <v>1469710</v>
      </c>
      <c r="J10" s="3">
        <v>1439710</v>
      </c>
      <c r="K10" s="3">
        <f>420000+420000</f>
        <v>840000</v>
      </c>
      <c r="L10" s="3">
        <f>420000+420000+420000</f>
        <v>1260000</v>
      </c>
      <c r="M10" s="3">
        <v>1349710</v>
      </c>
      <c r="N10" s="3">
        <v>1400000</v>
      </c>
      <c r="O10" s="3">
        <v>1680000</v>
      </c>
      <c r="P10" s="3">
        <v>1020000</v>
      </c>
      <c r="Q10" s="3"/>
    </row>
    <row r="11" spans="1:17" x14ac:dyDescent="0.35">
      <c r="A11" t="s">
        <v>3</v>
      </c>
      <c r="C11" s="7">
        <v>129908222</v>
      </c>
      <c r="D11" s="4">
        <f t="shared" si="0"/>
        <v>0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x14ac:dyDescent="0.35">
      <c r="A12" t="s">
        <v>60</v>
      </c>
      <c r="C12" s="2"/>
      <c r="D12" s="4">
        <f t="shared" si="0"/>
        <v>12817676</v>
      </c>
      <c r="E12" s="3">
        <v>579710</v>
      </c>
      <c r="F12" s="3">
        <f>579710+250000</f>
        <v>829710</v>
      </c>
      <c r="G12" s="3">
        <f>579910+184000+81159</f>
        <v>845069</v>
      </c>
      <c r="H12" s="3">
        <f>579710+200000+240000</f>
        <v>1019710</v>
      </c>
      <c r="I12" s="3">
        <f>160000+280000+250000+579710</f>
        <v>1269710</v>
      </c>
      <c r="J12" s="3">
        <f>150000+280000+200000+230000</f>
        <v>860000</v>
      </c>
      <c r="K12" s="3">
        <f>120000+579710+130000</f>
        <v>829710</v>
      </c>
      <c r="L12" s="3">
        <f>579710+140000+50000+90000</f>
        <v>859710</v>
      </c>
      <c r="M12" s="3">
        <f>160000+280000+609710</f>
        <v>1049710</v>
      </c>
      <c r="N12" s="3">
        <v>1449710</v>
      </c>
      <c r="O12" s="3">
        <v>870000</v>
      </c>
      <c r="P12" s="3">
        <v>2354927</v>
      </c>
      <c r="Q12" s="3"/>
    </row>
    <row r="13" spans="1:17" x14ac:dyDescent="0.35">
      <c r="A13" t="s">
        <v>59</v>
      </c>
      <c r="D13" s="4">
        <f t="shared" si="0"/>
        <v>56760000</v>
      </c>
      <c r="E13" s="3">
        <v>4730000</v>
      </c>
      <c r="F13" s="3">
        <v>4730000</v>
      </c>
      <c r="G13" s="3">
        <v>4730000</v>
      </c>
      <c r="H13" s="3">
        <v>4730000</v>
      </c>
      <c r="I13" s="3">
        <v>4730000</v>
      </c>
      <c r="J13" s="3">
        <v>4730000</v>
      </c>
      <c r="K13" s="3">
        <v>4730000</v>
      </c>
      <c r="L13" s="3">
        <v>4730000</v>
      </c>
      <c r="M13" s="3">
        <v>4730000</v>
      </c>
      <c r="N13" s="3">
        <v>4730000</v>
      </c>
      <c r="O13" s="3">
        <v>4730000</v>
      </c>
      <c r="P13" s="3">
        <v>4730000</v>
      </c>
      <c r="Q13" s="3"/>
    </row>
    <row r="14" spans="1:17" x14ac:dyDescent="0.35">
      <c r="A14" t="s">
        <v>41</v>
      </c>
      <c r="C14" s="7"/>
      <c r="D14" s="4">
        <f t="shared" si="0"/>
        <v>8935797</v>
      </c>
      <c r="E14" s="3">
        <f>160000+160000+420000+420000+380000+300000+231884+420000+420000+380000+420000+420000+400000+420000+420000+350000+120000+420000+250000+380000+380000+420000+420000+250000</f>
        <v>8361884</v>
      </c>
      <c r="F14" s="3">
        <f>400000+173913</f>
        <v>573913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x14ac:dyDescent="0.35">
      <c r="A15" t="s">
        <v>16</v>
      </c>
      <c r="C15" s="7">
        <v>950000</v>
      </c>
      <c r="D15" s="4">
        <v>0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x14ac:dyDescent="0.35">
      <c r="A16" t="s">
        <v>17</v>
      </c>
      <c r="C16" s="4">
        <f t="shared" ref="C16:D23" si="1">SUM(D16:O16)</f>
        <v>744000</v>
      </c>
      <c r="D16" s="4">
        <v>0</v>
      </c>
      <c r="E16" s="3"/>
      <c r="F16" s="3"/>
      <c r="G16" s="3"/>
      <c r="H16" s="3">
        <v>63000</v>
      </c>
      <c r="I16" s="3">
        <v>135000</v>
      </c>
      <c r="J16" s="3">
        <v>102000</v>
      </c>
      <c r="K16" s="3">
        <v>90000</v>
      </c>
      <c r="L16" s="3">
        <v>120000</v>
      </c>
      <c r="M16" s="3">
        <v>67000</v>
      </c>
      <c r="N16" s="3">
        <v>80000</v>
      </c>
      <c r="O16" s="3">
        <v>87000</v>
      </c>
      <c r="P16" s="3">
        <v>45000</v>
      </c>
      <c r="Q16" s="3"/>
    </row>
    <row r="17" spans="1:17" x14ac:dyDescent="0.35">
      <c r="A17" t="s">
        <v>18</v>
      </c>
      <c r="C17" s="2"/>
      <c r="D17" s="4">
        <f t="shared" si="1"/>
        <v>585500</v>
      </c>
      <c r="E17" s="3">
        <v>34500</v>
      </c>
      <c r="F17" s="3">
        <v>23000</v>
      </c>
      <c r="G17" s="3">
        <v>24000</v>
      </c>
      <c r="H17" s="3">
        <v>37000</v>
      </c>
      <c r="I17" s="3">
        <v>45000</v>
      </c>
      <c r="J17" s="3">
        <v>67000</v>
      </c>
      <c r="K17" s="3">
        <v>56000</v>
      </c>
      <c r="L17" s="3">
        <v>77000</v>
      </c>
      <c r="M17" s="3">
        <v>56000</v>
      </c>
      <c r="N17" s="3">
        <v>67000</v>
      </c>
      <c r="O17" s="3">
        <v>54000</v>
      </c>
      <c r="P17" s="3">
        <v>45000</v>
      </c>
      <c r="Q17" s="3"/>
    </row>
    <row r="18" spans="1:17" x14ac:dyDescent="0.35">
      <c r="A18" t="s">
        <v>20</v>
      </c>
      <c r="C18" s="2"/>
      <c r="D18" s="4">
        <f t="shared" si="1"/>
        <v>478000</v>
      </c>
      <c r="E18" s="3"/>
      <c r="F18" s="3"/>
      <c r="G18" s="3">
        <v>45000</v>
      </c>
      <c r="H18" s="3">
        <v>39000</v>
      </c>
      <c r="I18" s="3">
        <v>45000</v>
      </c>
      <c r="J18" s="3">
        <v>56000</v>
      </c>
      <c r="K18" s="3">
        <v>44000</v>
      </c>
      <c r="L18" s="3">
        <v>47000</v>
      </c>
      <c r="M18" s="3">
        <v>45000</v>
      </c>
      <c r="N18" s="3">
        <v>67000</v>
      </c>
      <c r="O18" s="3">
        <v>45000</v>
      </c>
      <c r="P18" s="3">
        <v>45000</v>
      </c>
      <c r="Q18" s="3"/>
    </row>
    <row r="19" spans="1:17" x14ac:dyDescent="0.35">
      <c r="A19" t="s">
        <v>19</v>
      </c>
      <c r="C19" s="2"/>
      <c r="D19" s="4">
        <f t="shared" si="1"/>
        <v>204000</v>
      </c>
      <c r="E19" s="3">
        <v>17000</v>
      </c>
      <c r="F19" s="3">
        <v>17000</v>
      </c>
      <c r="G19" s="3">
        <v>17000</v>
      </c>
      <c r="H19" s="3">
        <v>17000</v>
      </c>
      <c r="I19" s="3">
        <v>17000</v>
      </c>
      <c r="J19" s="3">
        <v>17000</v>
      </c>
      <c r="K19" s="3">
        <v>17000</v>
      </c>
      <c r="L19" s="3">
        <v>17000</v>
      </c>
      <c r="M19" s="3">
        <v>17000</v>
      </c>
      <c r="N19" s="3">
        <v>17000</v>
      </c>
      <c r="O19" s="3">
        <v>17000</v>
      </c>
      <c r="P19" s="3">
        <v>17000</v>
      </c>
      <c r="Q19" s="3"/>
    </row>
    <row r="20" spans="1:17" x14ac:dyDescent="0.35">
      <c r="A20" t="s">
        <v>40</v>
      </c>
      <c r="C20" s="2"/>
      <c r="D20" s="4">
        <f t="shared" si="1"/>
        <v>270000</v>
      </c>
      <c r="E20" s="3"/>
      <c r="F20" s="3"/>
      <c r="G20" s="3"/>
      <c r="H20" s="3">
        <v>40000</v>
      </c>
      <c r="I20" s="3">
        <v>45000</v>
      </c>
      <c r="J20" s="3"/>
      <c r="K20" s="3">
        <v>90000</v>
      </c>
      <c r="L20" s="3"/>
      <c r="M20" s="3">
        <v>45000</v>
      </c>
      <c r="N20" s="3"/>
      <c r="O20" s="3">
        <v>35000</v>
      </c>
      <c r="P20" s="3">
        <v>15000</v>
      </c>
      <c r="Q20" s="3"/>
    </row>
    <row r="21" spans="1:17" x14ac:dyDescent="0.35">
      <c r="A21" t="s">
        <v>29</v>
      </c>
      <c r="C21" s="4"/>
      <c r="D21" s="4">
        <f t="shared" si="1"/>
        <v>1347000</v>
      </c>
      <c r="E21" s="3"/>
      <c r="F21" s="3"/>
      <c r="G21" s="3"/>
      <c r="H21" s="3">
        <v>120000</v>
      </c>
      <c r="I21" s="3">
        <v>120000</v>
      </c>
      <c r="J21" s="3">
        <v>145000</v>
      </c>
      <c r="K21" s="3">
        <v>170000</v>
      </c>
      <c r="L21" s="3">
        <v>145000</v>
      </c>
      <c r="M21" s="3">
        <v>160000</v>
      </c>
      <c r="N21" s="3">
        <v>178000</v>
      </c>
      <c r="O21" s="3">
        <v>189000</v>
      </c>
      <c r="P21" s="3">
        <v>120000</v>
      </c>
      <c r="Q21" s="3"/>
    </row>
    <row r="22" spans="1:17" x14ac:dyDescent="0.35">
      <c r="A22" t="s">
        <v>22</v>
      </c>
      <c r="C22" s="2"/>
      <c r="D22" s="4">
        <f t="shared" si="1"/>
        <v>1104500</v>
      </c>
      <c r="E22" s="3"/>
      <c r="F22" s="3"/>
      <c r="G22" s="3"/>
      <c r="H22" s="3">
        <v>125000</v>
      </c>
      <c r="I22" s="3">
        <v>137500</v>
      </c>
      <c r="J22" s="3">
        <v>145000</v>
      </c>
      <c r="K22" s="3">
        <v>120000</v>
      </c>
      <c r="L22" s="3">
        <v>145000</v>
      </c>
      <c r="M22" s="3">
        <v>167000</v>
      </c>
      <c r="N22" s="3">
        <v>15000</v>
      </c>
      <c r="O22" s="3">
        <v>150000</v>
      </c>
      <c r="P22" s="3">
        <v>100000</v>
      </c>
      <c r="Q22" s="3"/>
    </row>
    <row r="23" spans="1:17" x14ac:dyDescent="0.35">
      <c r="A23" t="s">
        <v>23</v>
      </c>
      <c r="C23" s="2"/>
      <c r="D23" s="4">
        <f t="shared" si="1"/>
        <v>1390000</v>
      </c>
      <c r="E23" s="3"/>
      <c r="F23" s="3"/>
      <c r="G23" s="3"/>
      <c r="H23" s="3">
        <v>150000</v>
      </c>
      <c r="I23" s="3">
        <v>180000</v>
      </c>
      <c r="J23" s="3">
        <v>150000</v>
      </c>
      <c r="K23" s="3">
        <v>90000</v>
      </c>
      <c r="L23" s="3">
        <v>170000</v>
      </c>
      <c r="M23" s="3">
        <v>220000</v>
      </c>
      <c r="N23" s="3">
        <v>170000</v>
      </c>
      <c r="O23" s="3">
        <v>170000</v>
      </c>
      <c r="P23" s="3">
        <v>90000</v>
      </c>
      <c r="Q23" s="3"/>
    </row>
    <row r="24" spans="1:17" x14ac:dyDescent="0.35">
      <c r="A24" t="s">
        <v>21</v>
      </c>
      <c r="C24" s="7">
        <v>0</v>
      </c>
      <c r="D24" s="4">
        <f>SUM(E24:P24)</f>
        <v>985503</v>
      </c>
      <c r="E24" s="3"/>
      <c r="F24" s="3">
        <v>173913</v>
      </c>
      <c r="G24" s="3">
        <v>81159</v>
      </c>
      <c r="H24" s="3">
        <v>81159</v>
      </c>
      <c r="I24" s="3">
        <v>81159</v>
      </c>
      <c r="J24" s="3">
        <v>81159</v>
      </c>
      <c r="K24" s="3">
        <v>81159</v>
      </c>
      <c r="L24" s="3">
        <v>81159</v>
      </c>
      <c r="M24" s="3">
        <v>81159</v>
      </c>
      <c r="N24" s="3">
        <v>81159</v>
      </c>
      <c r="O24" s="3">
        <v>81159</v>
      </c>
      <c r="P24" s="3">
        <v>81159</v>
      </c>
      <c r="Q24" s="3"/>
    </row>
    <row r="25" spans="1:17" x14ac:dyDescent="0.35">
      <c r="A25" t="s">
        <v>61</v>
      </c>
      <c r="C25" s="2"/>
      <c r="D25" s="4">
        <f>SUM(E25:P25)</f>
        <v>199400</v>
      </c>
      <c r="E25" s="3"/>
      <c r="F25" s="3"/>
      <c r="G25" s="3"/>
      <c r="H25" s="3">
        <v>45000</v>
      </c>
      <c r="I25" s="3">
        <v>17000</v>
      </c>
      <c r="J25" s="3">
        <v>12000</v>
      </c>
      <c r="K25" s="3">
        <v>14000</v>
      </c>
      <c r="L25" s="3">
        <v>14000</v>
      </c>
      <c r="M25" s="3">
        <v>24000</v>
      </c>
      <c r="N25" s="3">
        <v>27000</v>
      </c>
      <c r="O25" s="3">
        <v>34000</v>
      </c>
      <c r="P25" s="3">
        <v>12400</v>
      </c>
      <c r="Q25" s="3"/>
    </row>
    <row r="26" spans="1:17" x14ac:dyDescent="0.35">
      <c r="A26" t="s">
        <v>27</v>
      </c>
      <c r="C26" s="2"/>
      <c r="D26" s="4">
        <f>SUM(E26:P26)</f>
        <v>3615700</v>
      </c>
      <c r="E26" s="3"/>
      <c r="F26" s="3"/>
      <c r="G26" s="3"/>
      <c r="H26" s="3"/>
      <c r="I26" s="3">
        <v>150000</v>
      </c>
      <c r="J26" s="3">
        <f>150000+380000</f>
        <v>530000</v>
      </c>
      <c r="K26" s="3">
        <v>1090000</v>
      </c>
      <c r="L26" s="3">
        <v>380000</v>
      </c>
      <c r="M26" s="3">
        <v>185700</v>
      </c>
      <c r="N26" s="3">
        <v>150000</v>
      </c>
      <c r="O26" s="3">
        <v>190000</v>
      </c>
      <c r="P26" s="3">
        <v>940000</v>
      </c>
      <c r="Q26" s="3"/>
    </row>
    <row r="27" spans="1:17" x14ac:dyDescent="0.35">
      <c r="A27" t="s">
        <v>39</v>
      </c>
      <c r="C27" s="7"/>
      <c r="D27">
        <v>0</v>
      </c>
      <c r="E27" s="3"/>
      <c r="F27" s="3"/>
      <c r="G27" s="3"/>
      <c r="H27" s="3"/>
      <c r="I27" s="3">
        <v>200000</v>
      </c>
      <c r="J27" s="3"/>
      <c r="K27" s="3"/>
      <c r="L27" s="3"/>
      <c r="M27" s="3">
        <v>185507</v>
      </c>
      <c r="N27" s="3"/>
      <c r="O27" s="3">
        <v>0</v>
      </c>
      <c r="P27" s="3">
        <v>0</v>
      </c>
      <c r="Q27" s="3"/>
    </row>
    <row r="28" spans="1:17" x14ac:dyDescent="0.35">
      <c r="A28" t="s">
        <v>48</v>
      </c>
      <c r="C28" s="7"/>
      <c r="D28" s="4">
        <f>SUM(E28:P28)</f>
        <v>7200000</v>
      </c>
      <c r="E28" s="3">
        <v>600000</v>
      </c>
      <c r="F28" s="3">
        <v>600000</v>
      </c>
      <c r="G28" s="3">
        <v>600000</v>
      </c>
      <c r="H28" s="3">
        <v>600000</v>
      </c>
      <c r="I28" s="3">
        <v>600000</v>
      </c>
      <c r="J28" s="3">
        <v>600000</v>
      </c>
      <c r="K28" s="3">
        <v>600000</v>
      </c>
      <c r="L28" s="3">
        <v>600000</v>
      </c>
      <c r="M28" s="3">
        <v>600000</v>
      </c>
      <c r="N28" s="3">
        <v>600000</v>
      </c>
      <c r="O28" s="3">
        <v>600000</v>
      </c>
      <c r="P28" s="3">
        <v>600000</v>
      </c>
      <c r="Q28" s="3"/>
    </row>
    <row r="29" spans="1:17" x14ac:dyDescent="0.35">
      <c r="A29" t="s">
        <v>47</v>
      </c>
      <c r="C29" s="7"/>
      <c r="D29" s="4">
        <f>SUM(E29:P29)</f>
        <v>318000</v>
      </c>
      <c r="E29" s="3">
        <v>60000</v>
      </c>
      <c r="F29" s="3">
        <v>13000</v>
      </c>
      <c r="G29" s="3">
        <v>12000</v>
      </c>
      <c r="H29" s="3">
        <v>34000</v>
      </c>
      <c r="I29" s="3">
        <v>23000</v>
      </c>
      <c r="J29" s="3">
        <v>12500</v>
      </c>
      <c r="K29" s="3">
        <v>14500</v>
      </c>
      <c r="L29" s="3">
        <v>17000</v>
      </c>
      <c r="M29" s="3">
        <v>19000</v>
      </c>
      <c r="N29" s="3">
        <v>33000</v>
      </c>
      <c r="O29" s="3">
        <v>45000</v>
      </c>
      <c r="P29" s="3">
        <v>35000</v>
      </c>
      <c r="Q29" s="3"/>
    </row>
    <row r="30" spans="1:17" x14ac:dyDescent="0.35">
      <c r="A30" t="s">
        <v>49</v>
      </c>
      <c r="B30" s="2"/>
      <c r="D30" s="4">
        <f>SUM(E30:P30)</f>
        <v>422000</v>
      </c>
      <c r="E30" s="3">
        <v>23000</v>
      </c>
      <c r="F30" s="3">
        <v>14000</v>
      </c>
      <c r="G30" s="3">
        <v>35000</v>
      </c>
      <c r="H30" s="3">
        <v>40000</v>
      </c>
      <c r="I30" s="3">
        <v>50000</v>
      </c>
      <c r="J30" s="3">
        <v>40000</v>
      </c>
      <c r="K30" s="3">
        <v>50000</v>
      </c>
      <c r="L30" s="3">
        <v>45000</v>
      </c>
      <c r="M30" s="3">
        <v>35000</v>
      </c>
      <c r="N30" s="3">
        <v>30000</v>
      </c>
      <c r="O30" s="3">
        <v>30000</v>
      </c>
      <c r="P30" s="3">
        <v>30000</v>
      </c>
      <c r="Q30" s="3"/>
    </row>
    <row r="31" spans="1:17" x14ac:dyDescent="0.35">
      <c r="A31" s="2" t="s">
        <v>30</v>
      </c>
      <c r="B31" s="2"/>
      <c r="C31" s="4">
        <f>SUM(C8:C29)</f>
        <v>140393635</v>
      </c>
      <c r="D31" s="4">
        <f>SUM(D9:D30)</f>
        <v>120216056</v>
      </c>
      <c r="E31" s="4">
        <f t="shared" ref="E31:N31" si="2">SUM(E9:E30)</f>
        <v>19228019</v>
      </c>
      <c r="F31" s="4">
        <f t="shared" si="2"/>
        <v>11796461</v>
      </c>
      <c r="G31" s="4">
        <f t="shared" si="2"/>
        <v>8129228</v>
      </c>
      <c r="H31" s="4">
        <f t="shared" si="2"/>
        <v>8880869</v>
      </c>
      <c r="I31" s="4">
        <f t="shared" si="2"/>
        <v>9315079</v>
      </c>
      <c r="J31" s="4">
        <f t="shared" si="2"/>
        <v>8987369</v>
      </c>
      <c r="K31" s="4">
        <f t="shared" si="2"/>
        <v>8926369</v>
      </c>
      <c r="L31" s="4">
        <f t="shared" si="2"/>
        <v>8707869</v>
      </c>
      <c r="M31" s="4">
        <f t="shared" si="2"/>
        <v>9036786</v>
      </c>
      <c r="N31" s="4">
        <f t="shared" si="2"/>
        <v>9094869</v>
      </c>
      <c r="O31" s="4">
        <f>SUM(O16:O30)</f>
        <v>1727159</v>
      </c>
      <c r="P31" s="4">
        <f>SUM(P16:P30)</f>
        <v>2175559</v>
      </c>
    </row>
    <row r="40" spans="1:3" x14ac:dyDescent="0.35">
      <c r="A40" t="s">
        <v>64</v>
      </c>
      <c r="C40" t="s">
        <v>66</v>
      </c>
    </row>
    <row r="41" spans="1:3" x14ac:dyDescent="0.35">
      <c r="A41" t="s">
        <v>65</v>
      </c>
      <c r="C41" t="s">
        <v>68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Balance 2022</vt:lpstr>
      <vt:lpstr>Balance 2023</vt:lpstr>
      <vt:lpstr>Primer semestre 2024</vt:lpstr>
      <vt:lpstr>'Primer semestre 2024'!Área_de_impresión</vt:lpstr>
      <vt:lpstr>'Balance 2022'!Print_Area</vt:lpstr>
      <vt:lpstr>'Balance 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muñoz</dc:creator>
  <cp:lastModifiedBy>Mariela</cp:lastModifiedBy>
  <cp:lastPrinted>2022-10-19T18:17:07Z</cp:lastPrinted>
  <dcterms:created xsi:type="dcterms:W3CDTF">2022-10-19T14:43:10Z</dcterms:created>
  <dcterms:modified xsi:type="dcterms:W3CDTF">2025-10-23T02:01:09Z</dcterms:modified>
</cp:coreProperties>
</file>